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EJANDRO ABREGO\Downloads\"/>
    </mc:Choice>
  </mc:AlternateContent>
  <xr:revisionPtr revIDLastSave="0" documentId="13_ncr:1_{7543D3F9-51E3-4502-8996-07C0061AD352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roductos Confirmado SP" sheetId="2" state="hidden" r:id="rId1"/>
    <sheet name="Inventario " sheetId="4" r:id="rId2"/>
    <sheet name="F&amp;W 2024" sheetId="5" state="hidden" r:id="rId3"/>
  </sheets>
  <calcPr calcId="191029"/>
</workbook>
</file>

<file path=xl/calcChain.xml><?xml version="1.0" encoding="utf-8"?>
<calcChain xmlns="http://schemas.openxmlformats.org/spreadsheetml/2006/main">
  <c r="B23" i="5" l="1"/>
  <c r="B26" i="5" s="1"/>
  <c r="B25" i="5" s="1"/>
  <c r="C18" i="5"/>
  <c r="C17" i="5"/>
  <c r="C16" i="5"/>
  <c r="B15" i="5"/>
  <c r="B14" i="5"/>
  <c r="B13" i="5"/>
  <c r="C12" i="5"/>
  <c r="C11" i="5"/>
  <c r="C10" i="5"/>
  <c r="C9" i="5"/>
  <c r="B8" i="5"/>
  <c r="B7" i="5"/>
  <c r="B6" i="5"/>
  <c r="B18" i="5" s="1"/>
  <c r="B19" i="5" s="1"/>
  <c r="B20" i="5" s="1"/>
  <c r="B5" i="5"/>
  <c r="C4" i="5"/>
  <c r="B3" i="5"/>
  <c r="B2" i="5"/>
  <c r="G45" i="2"/>
  <c r="G44" i="2"/>
  <c r="F44" i="2"/>
  <c r="F46" i="2" s="1"/>
  <c r="G43" i="2"/>
  <c r="G42" i="2"/>
  <c r="F42" i="2"/>
  <c r="F41" i="2"/>
  <c r="G41" i="2" s="1"/>
  <c r="G46" i="2" s="1"/>
  <c r="F38" i="2"/>
  <c r="G37" i="2"/>
  <c r="G36" i="2"/>
  <c r="G35" i="2"/>
  <c r="G38" i="2" s="1"/>
  <c r="G33" i="2"/>
  <c r="F33" i="2"/>
  <c r="G32" i="2"/>
  <c r="G31" i="2"/>
  <c r="G30" i="2"/>
  <c r="G29" i="2"/>
  <c r="G25" i="2"/>
  <c r="G24" i="2"/>
  <c r="G23" i="2"/>
  <c r="F22" i="2"/>
  <c r="G22" i="2" s="1"/>
  <c r="G21" i="2"/>
  <c r="G26" i="2" s="1"/>
  <c r="F18" i="2"/>
  <c r="G18" i="2" s="1"/>
  <c r="G17" i="2"/>
  <c r="F17" i="2"/>
  <c r="F16" i="2"/>
  <c r="G16" i="2" s="1"/>
  <c r="F15" i="2"/>
  <c r="G15" i="2" s="1"/>
  <c r="G14" i="2"/>
  <c r="G19" i="2" s="1"/>
  <c r="F14" i="2"/>
  <c r="F19" i="2" s="1"/>
  <c r="F11" i="2"/>
  <c r="G11" i="2" s="1"/>
  <c r="G10" i="2"/>
  <c r="F10" i="2"/>
  <c r="F9" i="2"/>
  <c r="G9" i="2" s="1"/>
  <c r="G8" i="2"/>
  <c r="F7" i="2"/>
  <c r="G7" i="2" s="1"/>
  <c r="F6" i="2"/>
  <c r="G6" i="2" s="1"/>
  <c r="G5" i="2"/>
  <c r="F5" i="2"/>
  <c r="F4" i="2"/>
  <c r="G4" i="2" s="1"/>
  <c r="G12" i="2" l="1"/>
  <c r="F26" i="2"/>
  <c r="F2" i="2" s="1"/>
  <c r="F12" i="2"/>
</calcChain>
</file>

<file path=xl/sharedStrings.xml><?xml version="1.0" encoding="utf-8"?>
<sst xmlns="http://schemas.openxmlformats.org/spreadsheetml/2006/main" count="139" uniqueCount="80">
  <si>
    <t>PRODUCTOS</t>
  </si>
  <si>
    <t>Total Cajas</t>
  </si>
  <si>
    <t>Marca</t>
  </si>
  <si>
    <t>Varietal</t>
  </si>
  <si>
    <t>ML</t>
  </si>
  <si>
    <t>Cantidad</t>
  </si>
  <si>
    <t>Bot x Caja</t>
  </si>
  <si>
    <t>Riunite</t>
  </si>
  <si>
    <t>Lambrusco</t>
  </si>
  <si>
    <t>Bianco</t>
  </si>
  <si>
    <t>Lancellotta</t>
  </si>
  <si>
    <t>Rosé</t>
  </si>
  <si>
    <t xml:space="preserve">Riunite </t>
  </si>
  <si>
    <t>Zero</t>
  </si>
  <si>
    <t>Espumocitos</t>
  </si>
  <si>
    <t xml:space="preserve"> RIUNITE</t>
  </si>
  <si>
    <t>Maschio</t>
  </si>
  <si>
    <t>P. Treviso</t>
  </si>
  <si>
    <t>Pinot Grigio</t>
  </si>
  <si>
    <t xml:space="preserve">Zero </t>
  </si>
  <si>
    <t>MASCHIO</t>
  </si>
  <si>
    <t>B&amp;B</t>
  </si>
  <si>
    <t xml:space="preserve">Cabernet S. </t>
  </si>
  <si>
    <t>Chardonnay</t>
  </si>
  <si>
    <t>Pinot Noir</t>
  </si>
  <si>
    <t>Merlot</t>
  </si>
  <si>
    <t xml:space="preserve">Knock Knock </t>
  </si>
  <si>
    <t>Frizzante</t>
  </si>
  <si>
    <t>Colección de Origen</t>
  </si>
  <si>
    <t>Floresta</t>
  </si>
  <si>
    <t>Bougainville</t>
  </si>
  <si>
    <t>Pewen</t>
  </si>
  <si>
    <t>Triple C</t>
  </si>
  <si>
    <t>COLECCIÓN</t>
  </si>
  <si>
    <t xml:space="preserve">Ron Abuelo </t>
  </si>
  <si>
    <t>12 Años</t>
  </si>
  <si>
    <t>50 ml</t>
  </si>
  <si>
    <t>7 Años</t>
  </si>
  <si>
    <t>Añejo</t>
  </si>
  <si>
    <t>RON ABUELO</t>
  </si>
  <si>
    <t>Cajas</t>
  </si>
  <si>
    <t xml:space="preserve">CATA </t>
  </si>
  <si>
    <t>SAMPLING</t>
  </si>
  <si>
    <t>TOTAL</t>
  </si>
  <si>
    <t>Item</t>
  </si>
  <si>
    <t>Champaneñas</t>
  </si>
  <si>
    <t xml:space="preserve">Hieleras </t>
  </si>
  <si>
    <t>Frigobar</t>
  </si>
  <si>
    <t xml:space="preserve">Sombrillas </t>
  </si>
  <si>
    <t xml:space="preserve">Carrito Knock Knock </t>
  </si>
  <si>
    <t xml:space="preserve">Carrito Maschio </t>
  </si>
  <si>
    <t xml:space="preserve">Carrito Riunite </t>
  </si>
  <si>
    <t>Destapachorchos</t>
  </si>
  <si>
    <t>Espumoso</t>
  </si>
  <si>
    <t>Ron 12 Años</t>
  </si>
  <si>
    <t>Ron 7 Años</t>
  </si>
  <si>
    <t>Ron Añejo</t>
  </si>
  <si>
    <t>Food &amp; Wine</t>
  </si>
  <si>
    <t>pax</t>
  </si>
  <si>
    <t>Riunite Lambrusco 12/750</t>
  </si>
  <si>
    <t>Riunite Espumoso Blanco 12/750</t>
  </si>
  <si>
    <t>Lancellota 4paks/6cjs</t>
  </si>
  <si>
    <t>Maschio Pinot Grigio 6/750</t>
  </si>
  <si>
    <t>B&amp;B Pinot noir 12/750</t>
  </si>
  <si>
    <t>B&amp;B Cabernet Sauvignon 12/750</t>
  </si>
  <si>
    <t>B&amp;B Chardonnay 12/750</t>
  </si>
  <si>
    <t>Riunite Espumoso Bianco 4paks/6</t>
  </si>
  <si>
    <t>Riunite Lambrusco 4paks/6</t>
  </si>
  <si>
    <t>Riunite Lambrusco Rosé 4paks/6</t>
  </si>
  <si>
    <t>Maschio Prosecco 2pks/12</t>
  </si>
  <si>
    <t>Riunite Lancellota 12/750</t>
  </si>
  <si>
    <t>Riunite Lambrusco Rosé 12/750</t>
  </si>
  <si>
    <t>Riunite Moscato 12/750</t>
  </si>
  <si>
    <t>Maschio Prosecco treviso 6/750</t>
  </si>
  <si>
    <t>Maschio Prosecco Rosé  6/750</t>
  </si>
  <si>
    <t xml:space="preserve">TOTAL </t>
  </si>
  <si>
    <t>TRAGOS TOTALES</t>
  </si>
  <si>
    <t>80% TOTAL SABORES</t>
  </si>
  <si>
    <t>BOTELLAS X MARCA</t>
  </si>
  <si>
    <t>BOTELLAS TOTALES NECESARIAS SP+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</si>
</sst>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* #,##0.00_-;_-&quot;$&quot;* \-#,##0.00_-;_-&quot;$&quot;* &quot;-&quot;??_-;_-@"/>
  </numFmts>
  <fonts count="1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i/>
      <sz val="10"/>
      <color rgb="FF000000"/>
      <name val="Arial"/>
      <scheme val="minor"/>
    </font>
    <font>
      <b/>
      <i/>
      <sz val="10"/>
      <color rgb="FF073763"/>
      <name val="Arial"/>
      <scheme val="minor"/>
    </font>
    <font>
      <b/>
      <i/>
      <sz val="10"/>
      <color rgb="FFFFFFFF"/>
      <name val="Arial"/>
      <scheme val="minor"/>
    </font>
    <font>
      <b/>
      <i/>
      <sz val="10"/>
      <color rgb="FF990000"/>
      <name val="Arial"/>
      <scheme val="minor"/>
    </font>
    <font>
      <b/>
      <i/>
      <sz val="10"/>
      <color rgb="FFFF9900"/>
      <name val="Arial"/>
      <scheme val="minor"/>
    </font>
    <font>
      <b/>
      <i/>
      <sz val="10"/>
      <color theme="1"/>
      <name val="Arial"/>
      <scheme val="minor"/>
    </font>
    <font>
      <b/>
      <i/>
      <sz val="10"/>
      <color rgb="FFFF0000"/>
      <name val="Arial"/>
      <scheme val="minor"/>
    </font>
    <font>
      <b/>
      <i/>
      <sz val="10"/>
      <color rgb="FF660000"/>
      <name val="Arial"/>
      <scheme val="minor"/>
    </font>
    <font>
      <b/>
      <i/>
      <sz val="10"/>
      <color rgb="FFE69138"/>
      <name val="Arial"/>
      <scheme val="minor"/>
    </font>
    <font>
      <b/>
      <i/>
      <sz val="10"/>
      <color rgb="FF666666"/>
      <name val="Arial"/>
      <scheme val="minor"/>
    </font>
    <font>
      <b/>
      <sz val="10"/>
      <color theme="1"/>
      <name val="Arial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0B5394"/>
        <bgColor rgb="FF0B5394"/>
      </patternFill>
    </fill>
    <fill>
      <patternFill patternType="solid">
        <fgColor rgb="FFFF9900"/>
        <bgColor rgb="FFFF9900"/>
      </patternFill>
    </fill>
    <fill>
      <patternFill patternType="solid">
        <fgColor rgb="FF434343"/>
        <bgColor rgb="FF434343"/>
      </patternFill>
    </fill>
    <fill>
      <patternFill patternType="solid">
        <fgColor rgb="FF660000"/>
        <bgColor rgb="FF660000"/>
      </patternFill>
    </fill>
    <fill>
      <patternFill patternType="solid">
        <fgColor rgb="FF980000"/>
        <bgColor rgb="FF980000"/>
      </patternFill>
    </fill>
    <fill>
      <patternFill patternType="solid">
        <fgColor rgb="FF666666"/>
        <bgColor rgb="FF666666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</fills>
  <borders count="26">
    <border>
      <left/>
      <right/>
      <top/>
      <bottom/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/>
      <right/>
      <top style="medium">
        <color rgb="FF999999"/>
      </top>
      <bottom/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999999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999999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999999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999999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999999"/>
      </left>
      <right style="thin">
        <color rgb="FF000000"/>
      </right>
      <top/>
      <bottom style="medium">
        <color rgb="FF999999"/>
      </bottom>
      <diagonal/>
    </border>
    <border>
      <left style="medium">
        <color rgb="FF999999"/>
      </left>
      <right style="thin">
        <color rgb="FF000000"/>
      </right>
      <top style="thin">
        <color rgb="FF000000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/>
      <right style="thin">
        <color rgb="FF000000"/>
      </right>
      <top style="medium">
        <color rgb="FF999999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/>
    </xf>
    <xf numFmtId="1" fontId="2" fillId="0" borderId="4" xfId="0" applyNumberFormat="1" applyFont="1" applyBorder="1" applyAlignment="1">
      <alignment vertical="top"/>
    </xf>
    <xf numFmtId="1" fontId="3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/>
    </xf>
    <xf numFmtId="0" fontId="4" fillId="5" borderId="0" xfId="0" applyFont="1" applyFill="1"/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9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10" xfId="0" applyFont="1" applyBorder="1" applyAlignment="1">
      <alignment horizontal="center"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4" fillId="6" borderId="0" xfId="0" applyFont="1" applyFill="1"/>
    <xf numFmtId="1" fontId="7" fillId="0" borderId="17" xfId="0" applyNumberFormat="1" applyFont="1" applyBorder="1" applyAlignment="1">
      <alignment horizontal="center" vertical="top"/>
    </xf>
    <xf numFmtId="164" fontId="1" fillId="0" borderId="0" xfId="0" applyNumberFormat="1" applyFont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0" fontId="8" fillId="0" borderId="20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1" fontId="8" fillId="0" borderId="21" xfId="0" applyNumberFormat="1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10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" fontId="9" fillId="0" borderId="0" xfId="0" applyNumberFormat="1" applyFont="1" applyAlignment="1">
      <alignment horizontal="center"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horizontal="center" vertical="top"/>
    </xf>
    <xf numFmtId="3" fontId="9" fillId="0" borderId="6" xfId="0" applyNumberFormat="1" applyFont="1" applyBorder="1" applyAlignment="1">
      <alignment horizontal="center" vertical="top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horizontal="center" vertical="top"/>
    </xf>
    <xf numFmtId="0" fontId="9" fillId="0" borderId="12" xfId="0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9" fillId="0" borderId="14" xfId="0" applyFont="1" applyBorder="1" applyAlignment="1">
      <alignment horizontal="center" vertical="top"/>
    </xf>
    <xf numFmtId="3" fontId="9" fillId="0" borderId="13" xfId="0" applyNumberFormat="1" applyFont="1" applyBorder="1" applyAlignment="1">
      <alignment horizontal="center" vertical="top"/>
    </xf>
    <xf numFmtId="0" fontId="4" fillId="7" borderId="0" xfId="0" applyFont="1" applyFill="1"/>
    <xf numFmtId="0" fontId="4" fillId="8" borderId="0" xfId="0" applyFont="1" applyFill="1"/>
    <xf numFmtId="3" fontId="5" fillId="0" borderId="0" xfId="0" applyNumberFormat="1" applyFont="1" applyAlignment="1">
      <alignment horizontal="center" vertical="top"/>
    </xf>
    <xf numFmtId="1" fontId="9" fillId="0" borderId="22" xfId="0" applyNumberFormat="1" applyFont="1" applyBorder="1" applyAlignment="1">
      <alignment horizontal="center" vertical="top"/>
    </xf>
    <xf numFmtId="1" fontId="9" fillId="0" borderId="23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9" xfId="0" applyFont="1" applyBorder="1" applyAlignment="1">
      <alignment vertical="top"/>
    </xf>
    <xf numFmtId="0" fontId="5" fillId="0" borderId="9" xfId="0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13" xfId="0" applyFont="1" applyBorder="1" applyAlignment="1">
      <alignment horizontal="center" vertical="top"/>
    </xf>
    <xf numFmtId="3" fontId="5" fillId="0" borderId="13" xfId="0" applyNumberFormat="1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1" fontId="2" fillId="2" borderId="0" xfId="0" applyNumberFormat="1" applyFont="1" applyFill="1" applyAlignment="1">
      <alignment horizontal="center" vertical="top"/>
    </xf>
    <xf numFmtId="1" fontId="2" fillId="0" borderId="24" xfId="0" applyNumberFormat="1" applyFont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top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1" fontId="3" fillId="0" borderId="17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0" fontId="10" fillId="0" borderId="14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1" fontId="10" fillId="0" borderId="16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3" fontId="9" fillId="0" borderId="8" xfId="0" applyNumberFormat="1" applyFont="1" applyBorder="1" applyAlignment="1">
      <alignment horizontal="center" vertical="top"/>
    </xf>
    <xf numFmtId="3" fontId="9" fillId="0" borderId="11" xfId="0" applyNumberFormat="1" applyFont="1" applyBorder="1" applyAlignment="1">
      <alignment horizontal="center" vertical="top"/>
    </xf>
    <xf numFmtId="3" fontId="9" fillId="0" borderId="15" xfId="0" applyNumberFormat="1" applyFont="1" applyBorder="1" applyAlignment="1">
      <alignment horizontal="center" vertical="top"/>
    </xf>
    <xf numFmtId="0" fontId="4" fillId="9" borderId="0" xfId="0" applyFont="1" applyFill="1"/>
    <xf numFmtId="0" fontId="11" fillId="0" borderId="17" xfId="0" applyFont="1" applyBorder="1" applyAlignment="1">
      <alignment horizontal="center" vertical="top"/>
    </xf>
    <xf numFmtId="0" fontId="1" fillId="0" borderId="0" xfId="0" applyFont="1"/>
    <xf numFmtId="0" fontId="1" fillId="10" borderId="13" xfId="0" applyFont="1" applyFill="1" applyBorder="1"/>
    <xf numFmtId="0" fontId="1" fillId="0" borderId="19" xfId="0" applyFont="1" applyBorder="1"/>
    <xf numFmtId="3" fontId="1" fillId="0" borderId="19" xfId="0" applyNumberFormat="1" applyFont="1" applyBorder="1"/>
    <xf numFmtId="0" fontId="1" fillId="0" borderId="6" xfId="0" applyFont="1" applyBorder="1"/>
    <xf numFmtId="3" fontId="1" fillId="0" borderId="6" xfId="0" applyNumberFormat="1" applyFont="1" applyBorder="1"/>
    <xf numFmtId="0" fontId="12" fillId="11" borderId="0" xfId="0" applyFont="1" applyFill="1" applyAlignment="1">
      <alignment vertical="top"/>
    </xf>
    <xf numFmtId="0" fontId="1" fillId="12" borderId="0" xfId="0" applyFont="1" applyFill="1" applyAlignment="1">
      <alignment vertical="top"/>
    </xf>
    <xf numFmtId="0" fontId="7" fillId="0" borderId="2" xfId="0" applyFont="1" applyBorder="1" applyAlignment="1">
      <alignment vertical="top"/>
    </xf>
    <xf numFmtId="10" fontId="7" fillId="0" borderId="2" xfId="0" applyNumberFormat="1" applyFont="1" applyBorder="1" applyAlignment="1">
      <alignment vertical="top"/>
    </xf>
    <xf numFmtId="1" fontId="7" fillId="0" borderId="2" xfId="0" applyNumberFormat="1" applyFont="1" applyBorder="1" applyAlignment="1">
      <alignment vertical="top"/>
    </xf>
  </cellXfs>
  <cellStyles count="1">
    <cellStyle name="Normal" xfId="0" builtinId="0"/>
  </cellStyles>
  <dxfs count="4">
    <dxf>
      <fill>
        <patternFill patternType="solid">
          <fgColor rgb="FFD6CFE0"/>
          <bgColor rgb="FFD6CFE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Presupuestos-style" pivot="0" count="4" xr9:uid="{00000000-0011-0000-FFFF-FFFF00000000}">
      <tableStyleElement type="headerRow" dxfId="3"/>
      <tableStyleElement type="totalRow" dxfId="0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49"/>
  <sheetViews>
    <sheetView showGridLines="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baseColWidth="10" defaultColWidth="12.6640625" defaultRowHeight="15.75" customHeight="1" x14ac:dyDescent="0.25"/>
  <cols>
    <col min="1" max="1" width="3.6640625" customWidth="1"/>
    <col min="3" max="3" width="25.44140625" customWidth="1"/>
    <col min="8" max="8" width="10.77734375" customWidth="1"/>
    <col min="9" max="9" width="17.77734375" customWidth="1"/>
    <col min="10" max="10" width="16.21875" customWidth="1"/>
  </cols>
  <sheetData>
    <row r="1" spans="1:10" ht="13.2" x14ac:dyDescent="0.25">
      <c r="A1" s="1"/>
      <c r="B1" s="1"/>
      <c r="C1" s="1"/>
      <c r="D1" s="4"/>
      <c r="E1" s="4"/>
      <c r="F1" s="5"/>
      <c r="G1" s="5"/>
      <c r="H1" s="69"/>
      <c r="I1" s="69"/>
      <c r="J1" s="69"/>
    </row>
    <row r="2" spans="1:10" ht="13.2" x14ac:dyDescent="0.25">
      <c r="A2" s="1"/>
      <c r="B2" s="2" t="s">
        <v>0</v>
      </c>
      <c r="C2" s="3"/>
      <c r="D2" s="6" t="s">
        <v>1</v>
      </c>
      <c r="E2" s="6" t="s">
        <v>1</v>
      </c>
      <c r="F2" s="7">
        <f>SUM(F4:F32)</f>
        <v>4332</v>
      </c>
      <c r="G2" s="70"/>
      <c r="H2" s="71"/>
      <c r="I2" s="71"/>
      <c r="J2" s="71"/>
    </row>
    <row r="3" spans="1:10" ht="29.25" customHeight="1" x14ac:dyDescent="0.25">
      <c r="A3" s="1"/>
      <c r="B3" s="72" t="s">
        <v>2</v>
      </c>
      <c r="C3" s="73" t="s">
        <v>3</v>
      </c>
      <c r="D3" s="74" t="s">
        <v>4</v>
      </c>
      <c r="E3" s="74" t="s">
        <v>6</v>
      </c>
      <c r="F3" s="75" t="s">
        <v>5</v>
      </c>
      <c r="G3" s="76" t="s">
        <v>40</v>
      </c>
      <c r="H3" s="77"/>
      <c r="I3" s="77"/>
      <c r="J3" s="77"/>
    </row>
    <row r="4" spans="1:10" ht="13.2" x14ac:dyDescent="0.25">
      <c r="A4" s="1"/>
      <c r="B4" s="78" t="s">
        <v>7</v>
      </c>
      <c r="C4" s="79" t="s">
        <v>8</v>
      </c>
      <c r="D4" s="80">
        <v>750</v>
      </c>
      <c r="E4" s="80">
        <v>12</v>
      </c>
      <c r="F4" s="81">
        <f>12*18</f>
        <v>216</v>
      </c>
      <c r="G4" s="82">
        <f t="shared" ref="G4:G11" si="0">F4/E4</f>
        <v>18</v>
      </c>
      <c r="H4" s="8"/>
      <c r="I4" s="8"/>
      <c r="J4" s="8"/>
    </row>
    <row r="5" spans="1:10" ht="13.2" x14ac:dyDescent="0.25">
      <c r="A5" s="1"/>
      <c r="B5" s="83" t="s">
        <v>7</v>
      </c>
      <c r="C5" s="84" t="s">
        <v>9</v>
      </c>
      <c r="D5" s="85">
        <v>750</v>
      </c>
      <c r="E5" s="85">
        <v>12</v>
      </c>
      <c r="F5" s="86">
        <f>10*12</f>
        <v>120</v>
      </c>
      <c r="G5" s="87">
        <f t="shared" si="0"/>
        <v>10</v>
      </c>
      <c r="H5" s="8"/>
      <c r="I5" s="9"/>
      <c r="J5" s="9"/>
    </row>
    <row r="6" spans="1:10" ht="13.2" x14ac:dyDescent="0.25">
      <c r="A6" s="1"/>
      <c r="B6" s="83" t="s">
        <v>7</v>
      </c>
      <c r="C6" s="84" t="s">
        <v>10</v>
      </c>
      <c r="D6" s="85">
        <v>750</v>
      </c>
      <c r="E6" s="85">
        <v>12</v>
      </c>
      <c r="F6" s="86">
        <f t="shared" ref="F6:F7" si="1">6*12</f>
        <v>72</v>
      </c>
      <c r="G6" s="87">
        <f t="shared" si="0"/>
        <v>6</v>
      </c>
      <c r="H6" s="8"/>
      <c r="I6" s="8"/>
      <c r="J6" s="8"/>
    </row>
    <row r="7" spans="1:10" ht="13.2" x14ac:dyDescent="0.25">
      <c r="A7" s="1"/>
      <c r="B7" s="83" t="s">
        <v>7</v>
      </c>
      <c r="C7" s="84" t="s">
        <v>11</v>
      </c>
      <c r="D7" s="85">
        <v>750</v>
      </c>
      <c r="E7" s="85">
        <v>12</v>
      </c>
      <c r="F7" s="86">
        <f t="shared" si="1"/>
        <v>72</v>
      </c>
      <c r="G7" s="87">
        <f t="shared" si="0"/>
        <v>6</v>
      </c>
      <c r="H7" s="8"/>
      <c r="I7" s="8"/>
      <c r="J7" s="8"/>
    </row>
    <row r="8" spans="1:10" ht="13.2" x14ac:dyDescent="0.25">
      <c r="A8" s="1"/>
      <c r="B8" s="83" t="s">
        <v>12</v>
      </c>
      <c r="C8" s="84" t="s">
        <v>13</v>
      </c>
      <c r="D8" s="85">
        <v>750</v>
      </c>
      <c r="E8" s="85">
        <v>6</v>
      </c>
      <c r="F8" s="86">
        <v>72</v>
      </c>
      <c r="G8" s="87">
        <f t="shared" si="0"/>
        <v>12</v>
      </c>
      <c r="H8" s="8"/>
      <c r="I8" s="8"/>
      <c r="J8" s="8"/>
    </row>
    <row r="9" spans="1:10" ht="13.2" x14ac:dyDescent="0.25">
      <c r="A9" s="1"/>
      <c r="B9" s="83" t="s">
        <v>7</v>
      </c>
      <c r="C9" s="84" t="s">
        <v>8</v>
      </c>
      <c r="D9" s="85">
        <v>187</v>
      </c>
      <c r="E9" s="85">
        <v>24</v>
      </c>
      <c r="F9" s="86">
        <f>5*24</f>
        <v>120</v>
      </c>
      <c r="G9" s="87">
        <f t="shared" si="0"/>
        <v>5</v>
      </c>
      <c r="H9" s="8"/>
      <c r="I9" s="8"/>
      <c r="J9" s="8"/>
    </row>
    <row r="10" spans="1:10" ht="13.2" x14ac:dyDescent="0.25">
      <c r="A10" s="1"/>
      <c r="B10" s="83" t="s">
        <v>7</v>
      </c>
      <c r="C10" s="84" t="s">
        <v>11</v>
      </c>
      <c r="D10" s="85">
        <v>187</v>
      </c>
      <c r="E10" s="85">
        <v>24</v>
      </c>
      <c r="F10" s="86">
        <f>4*24</f>
        <v>96</v>
      </c>
      <c r="G10" s="87">
        <f t="shared" si="0"/>
        <v>4</v>
      </c>
      <c r="H10" s="8"/>
      <c r="I10" s="8"/>
      <c r="J10" s="8"/>
    </row>
    <row r="11" spans="1:10" ht="13.2" x14ac:dyDescent="0.25">
      <c r="A11" s="1"/>
      <c r="B11" s="88" t="s">
        <v>7</v>
      </c>
      <c r="C11" s="89" t="s">
        <v>14</v>
      </c>
      <c r="D11" s="90">
        <v>200</v>
      </c>
      <c r="E11" s="90">
        <v>24</v>
      </c>
      <c r="F11" s="91">
        <f>2*24</f>
        <v>48</v>
      </c>
      <c r="G11" s="92">
        <f t="shared" si="0"/>
        <v>2</v>
      </c>
      <c r="H11" s="8"/>
      <c r="I11" s="8"/>
      <c r="J11" s="8"/>
    </row>
    <row r="12" spans="1:10" ht="13.2" x14ac:dyDescent="0.25">
      <c r="A12" s="1"/>
      <c r="B12" s="84"/>
      <c r="C12" s="84"/>
      <c r="D12" s="93" t="s">
        <v>15</v>
      </c>
      <c r="E12" s="86"/>
      <c r="F12" s="94">
        <f t="shared" ref="F12:G12" si="2">SUM(F4:F11)</f>
        <v>816</v>
      </c>
      <c r="G12" s="94">
        <f t="shared" si="2"/>
        <v>63</v>
      </c>
      <c r="H12" s="8"/>
      <c r="I12" s="8"/>
      <c r="J12" s="8"/>
    </row>
    <row r="13" spans="1:10" ht="13.2" x14ac:dyDescent="0.25">
      <c r="A13" s="1"/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3.2" x14ac:dyDescent="0.25">
      <c r="A14" s="1"/>
      <c r="B14" s="95" t="s">
        <v>16</v>
      </c>
      <c r="C14" s="96" t="s">
        <v>17</v>
      </c>
      <c r="D14" s="97">
        <v>750</v>
      </c>
      <c r="E14" s="97">
        <v>6</v>
      </c>
      <c r="F14" s="98">
        <f>50*6</f>
        <v>300</v>
      </c>
      <c r="G14" s="99">
        <f t="shared" ref="G14:G18" si="3">F14/E14</f>
        <v>50</v>
      </c>
      <c r="H14" s="11"/>
      <c r="I14" s="12"/>
      <c r="J14" s="12"/>
    </row>
    <row r="15" spans="1:10" ht="13.2" x14ac:dyDescent="0.25">
      <c r="A15" s="1"/>
      <c r="B15" s="100" t="s">
        <v>16</v>
      </c>
      <c r="C15" s="101" t="s">
        <v>11</v>
      </c>
      <c r="D15" s="102">
        <v>750</v>
      </c>
      <c r="E15" s="102">
        <v>6</v>
      </c>
      <c r="F15" s="103">
        <f>6*17</f>
        <v>102</v>
      </c>
      <c r="G15" s="104">
        <f t="shared" si="3"/>
        <v>17</v>
      </c>
      <c r="H15" s="11"/>
      <c r="I15" s="11"/>
      <c r="J15" s="11"/>
    </row>
    <row r="16" spans="1:10" ht="13.2" x14ac:dyDescent="0.25">
      <c r="A16" s="1"/>
      <c r="B16" s="100" t="s">
        <v>16</v>
      </c>
      <c r="C16" s="101" t="s">
        <v>18</v>
      </c>
      <c r="D16" s="102">
        <v>750</v>
      </c>
      <c r="E16" s="102">
        <v>6</v>
      </c>
      <c r="F16" s="103">
        <f>10*6</f>
        <v>60</v>
      </c>
      <c r="G16" s="104">
        <f t="shared" si="3"/>
        <v>10</v>
      </c>
      <c r="H16" s="11"/>
      <c r="I16" s="11"/>
      <c r="J16" s="11"/>
    </row>
    <row r="17" spans="1:10" ht="13.2" x14ac:dyDescent="0.25">
      <c r="A17" s="1"/>
      <c r="B17" s="100" t="s">
        <v>16</v>
      </c>
      <c r="C17" s="101" t="s">
        <v>19</v>
      </c>
      <c r="D17" s="102">
        <v>750</v>
      </c>
      <c r="E17" s="102">
        <v>6</v>
      </c>
      <c r="F17" s="103">
        <f>10*6*1</f>
        <v>60</v>
      </c>
      <c r="G17" s="104">
        <f t="shared" si="3"/>
        <v>10</v>
      </c>
      <c r="H17" s="11"/>
      <c r="I17" s="12"/>
      <c r="J17" s="12"/>
    </row>
    <row r="18" spans="1:10" ht="13.2" x14ac:dyDescent="0.25">
      <c r="A18" s="1"/>
      <c r="B18" s="105" t="s">
        <v>16</v>
      </c>
      <c r="C18" s="106" t="s">
        <v>17</v>
      </c>
      <c r="D18" s="107">
        <v>200</v>
      </c>
      <c r="E18" s="107">
        <v>24</v>
      </c>
      <c r="F18" s="108">
        <f>24*2</f>
        <v>48</v>
      </c>
      <c r="G18" s="109">
        <f t="shared" si="3"/>
        <v>2</v>
      </c>
      <c r="H18" s="11"/>
      <c r="I18" s="11"/>
      <c r="J18" s="11"/>
    </row>
    <row r="19" spans="1:10" ht="13.2" x14ac:dyDescent="0.25">
      <c r="A19" s="1"/>
      <c r="B19" s="101"/>
      <c r="C19" s="103"/>
      <c r="D19" s="13" t="s">
        <v>20</v>
      </c>
      <c r="E19" s="103"/>
      <c r="F19" s="110">
        <f t="shared" ref="F19:G19" si="4">SUM(F14:F18)</f>
        <v>570</v>
      </c>
      <c r="G19" s="110">
        <f t="shared" si="4"/>
        <v>89</v>
      </c>
      <c r="H19" s="11"/>
      <c r="I19" s="11"/>
      <c r="J19" s="11"/>
    </row>
    <row r="20" spans="1:10" ht="13.2" x14ac:dyDescent="0.25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3.2" x14ac:dyDescent="0.25">
      <c r="A21" s="1"/>
      <c r="B21" s="14" t="s">
        <v>21</v>
      </c>
      <c r="C21" s="15" t="s">
        <v>22</v>
      </c>
      <c r="D21" s="16">
        <v>750</v>
      </c>
      <c r="E21" s="16">
        <v>12</v>
      </c>
      <c r="F21" s="17">
        <v>216</v>
      </c>
      <c r="G21" s="111">
        <f t="shared" ref="G21:G25" si="5">F21/E21</f>
        <v>18</v>
      </c>
      <c r="H21" s="12"/>
      <c r="I21" s="12"/>
      <c r="J21" s="12"/>
    </row>
    <row r="22" spans="1:10" ht="13.2" x14ac:dyDescent="0.25">
      <c r="A22" s="1"/>
      <c r="B22" s="19" t="s">
        <v>21</v>
      </c>
      <c r="C22" s="20" t="s">
        <v>23</v>
      </c>
      <c r="D22" s="21">
        <v>750</v>
      </c>
      <c r="E22" s="21">
        <v>12</v>
      </c>
      <c r="F22" s="18">
        <f>204</f>
        <v>204</v>
      </c>
      <c r="G22" s="112">
        <f t="shared" si="5"/>
        <v>17</v>
      </c>
      <c r="H22" s="12"/>
      <c r="I22" s="12"/>
      <c r="J22" s="12"/>
    </row>
    <row r="23" spans="1:10" ht="13.2" x14ac:dyDescent="0.25">
      <c r="A23" s="1"/>
      <c r="B23" s="19" t="s">
        <v>21</v>
      </c>
      <c r="C23" s="20" t="s">
        <v>11</v>
      </c>
      <c r="D23" s="21">
        <v>750</v>
      </c>
      <c r="E23" s="21">
        <v>12</v>
      </c>
      <c r="F23" s="18">
        <v>120</v>
      </c>
      <c r="G23" s="112">
        <f t="shared" si="5"/>
        <v>10</v>
      </c>
      <c r="H23" s="12"/>
      <c r="I23" s="12"/>
      <c r="J23" s="12"/>
    </row>
    <row r="24" spans="1:10" ht="13.2" x14ac:dyDescent="0.25">
      <c r="A24" s="1"/>
      <c r="B24" s="19" t="s">
        <v>21</v>
      </c>
      <c r="C24" s="20" t="s">
        <v>24</v>
      </c>
      <c r="D24" s="21">
        <v>750</v>
      </c>
      <c r="E24" s="21">
        <v>12</v>
      </c>
      <c r="F24" s="18">
        <v>120</v>
      </c>
      <c r="G24" s="112">
        <f t="shared" si="5"/>
        <v>10</v>
      </c>
      <c r="H24" s="12"/>
      <c r="I24" s="12"/>
      <c r="J24" s="12"/>
    </row>
    <row r="25" spans="1:10" ht="13.2" x14ac:dyDescent="0.25">
      <c r="A25" s="1"/>
      <c r="B25" s="22" t="s">
        <v>21</v>
      </c>
      <c r="C25" s="23" t="s">
        <v>25</v>
      </c>
      <c r="D25" s="24">
        <v>750</v>
      </c>
      <c r="E25" s="24">
        <v>12</v>
      </c>
      <c r="F25" s="25">
        <v>96</v>
      </c>
      <c r="G25" s="113">
        <f t="shared" si="5"/>
        <v>8</v>
      </c>
      <c r="H25" s="12"/>
      <c r="I25" s="12"/>
      <c r="J25" s="12"/>
    </row>
    <row r="26" spans="1:10" ht="13.2" x14ac:dyDescent="0.25">
      <c r="A26" s="1"/>
      <c r="B26" s="20"/>
      <c r="C26" s="20"/>
      <c r="D26" s="26" t="s">
        <v>21</v>
      </c>
      <c r="E26" s="37"/>
      <c r="F26" s="27">
        <f t="shared" ref="F26:G26" si="6">SUM(F21:F25)</f>
        <v>756</v>
      </c>
      <c r="G26" s="27">
        <f t="shared" si="6"/>
        <v>63</v>
      </c>
      <c r="H26" s="12"/>
      <c r="I26" s="12"/>
      <c r="J26" s="12"/>
    </row>
    <row r="27" spans="1:10" ht="13.2" x14ac:dyDescent="0.25">
      <c r="A27" s="1"/>
      <c r="B27" s="34"/>
      <c r="C27" s="34"/>
      <c r="D27" s="36"/>
      <c r="E27" s="36"/>
      <c r="F27" s="37"/>
      <c r="G27" s="37"/>
      <c r="H27" s="38"/>
      <c r="I27" s="38"/>
      <c r="J27" s="38"/>
    </row>
    <row r="28" spans="1:10" ht="13.2" x14ac:dyDescent="0.25">
      <c r="A28" s="1"/>
      <c r="B28" s="34" t="s">
        <v>41</v>
      </c>
      <c r="C28" s="34"/>
      <c r="D28" s="36"/>
      <c r="E28" s="36"/>
      <c r="F28" s="37"/>
      <c r="G28" s="37"/>
      <c r="H28" s="38"/>
      <c r="I28" s="38"/>
      <c r="J28" s="38"/>
    </row>
    <row r="29" spans="1:10" ht="13.2" x14ac:dyDescent="0.25">
      <c r="A29" s="1"/>
      <c r="B29" s="39" t="s">
        <v>28</v>
      </c>
      <c r="C29" s="40" t="s">
        <v>29</v>
      </c>
      <c r="D29" s="41">
        <v>750</v>
      </c>
      <c r="E29" s="41">
        <v>6</v>
      </c>
      <c r="F29" s="42">
        <v>12</v>
      </c>
      <c r="G29" s="114">
        <f t="shared" ref="G29:G32" si="7">F29/E29</f>
        <v>2</v>
      </c>
      <c r="H29" s="38"/>
      <c r="I29" s="38"/>
      <c r="J29" s="38"/>
    </row>
    <row r="30" spans="1:10" ht="13.2" x14ac:dyDescent="0.25">
      <c r="A30" s="1"/>
      <c r="B30" s="43" t="s">
        <v>28</v>
      </c>
      <c r="C30" s="34" t="s">
        <v>30</v>
      </c>
      <c r="D30" s="44">
        <v>750</v>
      </c>
      <c r="E30" s="44">
        <v>6</v>
      </c>
      <c r="F30" s="37">
        <v>12</v>
      </c>
      <c r="G30" s="115">
        <f t="shared" si="7"/>
        <v>2</v>
      </c>
      <c r="H30" s="38"/>
      <c r="I30" s="38"/>
      <c r="J30" s="38"/>
    </row>
    <row r="31" spans="1:10" ht="13.2" x14ac:dyDescent="0.25">
      <c r="A31" s="1"/>
      <c r="B31" s="43" t="s">
        <v>28</v>
      </c>
      <c r="C31" s="34" t="s">
        <v>31</v>
      </c>
      <c r="D31" s="44">
        <v>750</v>
      </c>
      <c r="E31" s="44">
        <v>6</v>
      </c>
      <c r="F31" s="37">
        <v>12</v>
      </c>
      <c r="G31" s="115">
        <f t="shared" si="7"/>
        <v>2</v>
      </c>
      <c r="H31" s="38"/>
      <c r="I31" s="38"/>
      <c r="J31" s="38"/>
    </row>
    <row r="32" spans="1:10" ht="13.2" x14ac:dyDescent="0.25">
      <c r="A32" s="1"/>
      <c r="B32" s="45" t="s">
        <v>28</v>
      </c>
      <c r="C32" s="46" t="s">
        <v>32</v>
      </c>
      <c r="D32" s="47">
        <v>750</v>
      </c>
      <c r="E32" s="47">
        <v>6</v>
      </c>
      <c r="F32" s="48">
        <v>12</v>
      </c>
      <c r="G32" s="116">
        <f t="shared" si="7"/>
        <v>2</v>
      </c>
      <c r="H32" s="38"/>
      <c r="I32" s="38"/>
      <c r="J32" s="38"/>
    </row>
    <row r="33" spans="1:10" ht="13.2" x14ac:dyDescent="0.25">
      <c r="A33" s="1"/>
      <c r="C33" s="20"/>
      <c r="D33" s="49" t="s">
        <v>33</v>
      </c>
      <c r="E33" s="37"/>
      <c r="F33" s="52">
        <f t="shared" ref="F33:G33" si="8">SUM(F29:F32)</f>
        <v>48</v>
      </c>
      <c r="G33" s="52">
        <f t="shared" si="8"/>
        <v>8</v>
      </c>
      <c r="H33" s="10"/>
      <c r="I33" s="10"/>
      <c r="J33" s="10"/>
    </row>
    <row r="34" spans="1:10" ht="13.2" x14ac:dyDescent="0.25">
      <c r="A34" s="1"/>
      <c r="B34" s="54" t="s">
        <v>42</v>
      </c>
      <c r="C34" s="54"/>
      <c r="D34" s="55"/>
      <c r="E34" s="55"/>
      <c r="F34" s="51"/>
      <c r="G34" s="51"/>
      <c r="H34" s="1"/>
      <c r="I34" s="1"/>
      <c r="J34" s="1"/>
    </row>
    <row r="35" spans="1:10" ht="13.2" x14ac:dyDescent="0.25">
      <c r="A35" s="1"/>
      <c r="B35" s="56" t="s">
        <v>34</v>
      </c>
      <c r="C35" s="57" t="s">
        <v>35</v>
      </c>
      <c r="D35" s="58" t="s">
        <v>36</v>
      </c>
      <c r="E35" s="60">
        <v>144</v>
      </c>
      <c r="F35" s="59">
        <v>2448</v>
      </c>
      <c r="G35" s="59">
        <f t="shared" ref="G35:G37" si="9">F35/E35</f>
        <v>17</v>
      </c>
      <c r="H35" s="1"/>
      <c r="I35" s="1"/>
      <c r="J35" s="1"/>
    </row>
    <row r="36" spans="1:10" ht="13.2" x14ac:dyDescent="0.25">
      <c r="A36" s="1"/>
      <c r="B36" s="61" t="s">
        <v>34</v>
      </c>
      <c r="C36" s="54" t="s">
        <v>37</v>
      </c>
      <c r="D36" s="55" t="s">
        <v>36</v>
      </c>
      <c r="E36" s="62">
        <v>144</v>
      </c>
      <c r="F36" s="51">
        <v>2448</v>
      </c>
      <c r="G36" s="51">
        <f t="shared" si="9"/>
        <v>17</v>
      </c>
      <c r="H36" s="63"/>
      <c r="I36" s="63"/>
      <c r="J36" s="63"/>
    </row>
    <row r="37" spans="1:10" ht="13.2" x14ac:dyDescent="0.25">
      <c r="A37" s="1"/>
      <c r="B37" s="64" t="s">
        <v>34</v>
      </c>
      <c r="C37" s="65" t="s">
        <v>38</v>
      </c>
      <c r="D37" s="66" t="s">
        <v>36</v>
      </c>
      <c r="E37" s="68">
        <v>144</v>
      </c>
      <c r="F37" s="67">
        <v>2448</v>
      </c>
      <c r="G37" s="51">
        <f t="shared" si="9"/>
        <v>17</v>
      </c>
      <c r="H37" s="1"/>
      <c r="I37" s="1"/>
      <c r="J37" s="1"/>
    </row>
    <row r="38" spans="1:10" ht="13.2" x14ac:dyDescent="0.25">
      <c r="A38" s="1"/>
      <c r="B38" s="1"/>
      <c r="C38" s="20"/>
      <c r="D38" s="50" t="s">
        <v>39</v>
      </c>
      <c r="E38" s="37"/>
      <c r="F38" s="52">
        <f>SUM(F35:F37)</f>
        <v>7344</v>
      </c>
      <c r="G38" s="53">
        <f>SUM(G34:G37)</f>
        <v>51</v>
      </c>
      <c r="H38" s="1"/>
      <c r="I38" s="1"/>
      <c r="J38" s="1"/>
    </row>
    <row r="39" spans="1:10" ht="13.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3.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3.2" x14ac:dyDescent="0.25">
      <c r="A41" s="1"/>
      <c r="B41" s="78" t="s">
        <v>7</v>
      </c>
      <c r="C41" s="79" t="s">
        <v>8</v>
      </c>
      <c r="D41" s="80">
        <v>750</v>
      </c>
      <c r="E41" s="80">
        <v>12</v>
      </c>
      <c r="F41" s="81">
        <f>12*10</f>
        <v>120</v>
      </c>
      <c r="G41" s="82">
        <f t="shared" ref="G41:G45" si="10">F41/E41</f>
        <v>10</v>
      </c>
      <c r="H41" s="8"/>
      <c r="I41" s="8"/>
      <c r="J41" s="8"/>
    </row>
    <row r="42" spans="1:10" ht="13.2" x14ac:dyDescent="0.25">
      <c r="A42" s="1"/>
      <c r="B42" s="83" t="s">
        <v>7</v>
      </c>
      <c r="C42" s="84" t="s">
        <v>8</v>
      </c>
      <c r="D42" s="85">
        <v>187</v>
      </c>
      <c r="E42" s="85">
        <v>24</v>
      </c>
      <c r="F42" s="86">
        <f>3*24</f>
        <v>72</v>
      </c>
      <c r="G42" s="87">
        <f t="shared" si="10"/>
        <v>3</v>
      </c>
      <c r="H42" s="8"/>
      <c r="I42" s="8"/>
      <c r="J42" s="8"/>
    </row>
    <row r="43" spans="1:10" ht="13.2" x14ac:dyDescent="0.25">
      <c r="A43" s="1"/>
      <c r="B43" s="95" t="s">
        <v>16</v>
      </c>
      <c r="C43" s="96" t="s">
        <v>17</v>
      </c>
      <c r="D43" s="97">
        <v>750</v>
      </c>
      <c r="E43" s="97">
        <v>6</v>
      </c>
      <c r="F43" s="98">
        <v>120</v>
      </c>
      <c r="G43" s="99">
        <f t="shared" si="10"/>
        <v>20</v>
      </c>
      <c r="H43" s="11"/>
      <c r="I43" s="12"/>
      <c r="J43" s="12"/>
    </row>
    <row r="44" spans="1:10" ht="13.2" x14ac:dyDescent="0.25">
      <c r="A44" s="1"/>
      <c r="B44" s="105" t="s">
        <v>16</v>
      </c>
      <c r="C44" s="106" t="s">
        <v>17</v>
      </c>
      <c r="D44" s="107">
        <v>200</v>
      </c>
      <c r="E44" s="107">
        <v>24</v>
      </c>
      <c r="F44" s="108">
        <f>24*3</f>
        <v>72</v>
      </c>
      <c r="G44" s="109">
        <f t="shared" si="10"/>
        <v>3</v>
      </c>
      <c r="H44" s="11"/>
      <c r="I44" s="11"/>
      <c r="J44" s="11"/>
    </row>
    <row r="45" spans="1:10" ht="13.2" x14ac:dyDescent="0.25">
      <c r="A45" s="1"/>
      <c r="B45" s="29" t="s">
        <v>26</v>
      </c>
      <c r="C45" s="30" t="s">
        <v>27</v>
      </c>
      <c r="D45" s="31">
        <v>750</v>
      </c>
      <c r="E45" s="31">
        <v>12</v>
      </c>
      <c r="F45" s="32">
        <v>120</v>
      </c>
      <c r="G45" s="33">
        <f t="shared" si="10"/>
        <v>10</v>
      </c>
      <c r="H45" s="12"/>
      <c r="I45" s="12"/>
      <c r="J45" s="12"/>
    </row>
    <row r="46" spans="1:10" ht="13.2" x14ac:dyDescent="0.25">
      <c r="A46" s="1"/>
      <c r="B46" s="34"/>
      <c r="C46" s="34"/>
      <c r="D46" s="35"/>
      <c r="E46" s="117" t="s">
        <v>43</v>
      </c>
      <c r="F46" s="118">
        <f t="shared" ref="F46:G46" si="11">SUM(F41:F45)</f>
        <v>504</v>
      </c>
      <c r="G46" s="118">
        <f t="shared" si="11"/>
        <v>46</v>
      </c>
      <c r="H46" s="12"/>
      <c r="I46" s="12"/>
      <c r="J46" s="12"/>
    </row>
    <row r="47" spans="1:10" ht="13.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3.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3.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3.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3.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3.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3.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3.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3.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3.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3.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3.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3.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3.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3.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3.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3.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3.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3.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3.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3.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3.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3.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3.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3.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3.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3.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3.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3.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3.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3.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3.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3.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3.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3.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3.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3.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3.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3.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3.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3.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3.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3.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3.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3.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3.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3.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3.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3.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3.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3.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3.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3.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3.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3.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3.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3.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3.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3.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3.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3.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3.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3.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3.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3.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3.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3.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3.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3.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C36"/>
  <sheetViews>
    <sheetView tabSelected="1" workbookViewId="0">
      <selection activeCell="L13" sqref="L13"/>
    </sheetView>
  </sheetViews>
  <sheetFormatPr baseColWidth="10" defaultColWidth="12.6640625" defaultRowHeight="15.75" customHeight="1" x14ac:dyDescent="0.25"/>
  <cols>
    <col min="1" max="1" width="7.6640625" customWidth="1"/>
    <col min="2" max="2" width="20.109375" customWidth="1"/>
  </cols>
  <sheetData>
    <row r="1" spans="2:3" x14ac:dyDescent="0.25">
      <c r="B1" s="119"/>
      <c r="C1" s="119"/>
    </row>
    <row r="2" spans="2:3" x14ac:dyDescent="0.25">
      <c r="B2" s="120" t="s">
        <v>44</v>
      </c>
      <c r="C2" s="120" t="s">
        <v>5</v>
      </c>
    </row>
    <row r="3" spans="2:3" x14ac:dyDescent="0.25">
      <c r="B3" s="121" t="s">
        <v>45</v>
      </c>
      <c r="C3" s="121">
        <v>4</v>
      </c>
    </row>
    <row r="4" spans="2:3" x14ac:dyDescent="0.25">
      <c r="B4" s="121" t="s">
        <v>46</v>
      </c>
      <c r="C4" s="121">
        <v>5</v>
      </c>
    </row>
    <row r="5" spans="2:3" x14ac:dyDescent="0.25">
      <c r="B5" s="121" t="s">
        <v>47</v>
      </c>
      <c r="C5" s="121">
        <v>3</v>
      </c>
    </row>
    <row r="6" spans="2:3" x14ac:dyDescent="0.25">
      <c r="B6" s="121" t="s">
        <v>48</v>
      </c>
      <c r="C6" s="121">
        <v>6</v>
      </c>
    </row>
    <row r="7" spans="2:3" x14ac:dyDescent="0.25">
      <c r="B7" s="121" t="s">
        <v>49</v>
      </c>
      <c r="C7" s="121">
        <v>1</v>
      </c>
    </row>
    <row r="8" spans="2:3" x14ac:dyDescent="0.25">
      <c r="B8" s="121" t="s">
        <v>50</v>
      </c>
      <c r="C8" s="121">
        <v>1</v>
      </c>
    </row>
    <row r="9" spans="2:3" x14ac:dyDescent="0.25">
      <c r="B9" s="121" t="s">
        <v>51</v>
      </c>
      <c r="C9" s="121">
        <v>1</v>
      </c>
    </row>
    <row r="10" spans="2:3" x14ac:dyDescent="0.25">
      <c r="B10" s="121" t="s">
        <v>52</v>
      </c>
      <c r="C10" s="121">
        <v>7</v>
      </c>
    </row>
    <row r="11" spans="2:3" x14ac:dyDescent="0.25">
      <c r="B11" s="121" t="s">
        <v>8</v>
      </c>
      <c r="C11" s="121">
        <v>296</v>
      </c>
    </row>
    <row r="12" spans="2:3" x14ac:dyDescent="0.25">
      <c r="B12" s="121" t="s">
        <v>9</v>
      </c>
      <c r="C12" s="121">
        <v>144</v>
      </c>
    </row>
    <row r="13" spans="2:3" x14ac:dyDescent="0.25">
      <c r="B13" s="121" t="s">
        <v>10</v>
      </c>
      <c r="C13" s="121">
        <v>72</v>
      </c>
    </row>
    <row r="14" spans="2:3" x14ac:dyDescent="0.25">
      <c r="B14" s="121" t="s">
        <v>11</v>
      </c>
      <c r="C14" s="121">
        <v>96</v>
      </c>
    </row>
    <row r="15" spans="2:3" x14ac:dyDescent="0.25">
      <c r="B15" s="121" t="s">
        <v>13</v>
      </c>
      <c r="C15" s="121">
        <v>72</v>
      </c>
    </row>
    <row r="16" spans="2:3" x14ac:dyDescent="0.25">
      <c r="B16" s="121" t="s">
        <v>8</v>
      </c>
      <c r="C16" s="121">
        <v>240</v>
      </c>
    </row>
    <row r="17" spans="2:3" x14ac:dyDescent="0.25">
      <c r="B17" s="121" t="s">
        <v>11</v>
      </c>
      <c r="C17" s="121">
        <v>192</v>
      </c>
    </row>
    <row r="18" spans="2:3" x14ac:dyDescent="0.25">
      <c r="B18" s="121" t="s">
        <v>53</v>
      </c>
      <c r="C18" s="121">
        <v>120</v>
      </c>
    </row>
    <row r="19" spans="2:3" x14ac:dyDescent="0.25">
      <c r="B19" s="121" t="s">
        <v>17</v>
      </c>
      <c r="C19" s="121">
        <v>390</v>
      </c>
    </row>
    <row r="20" spans="2:3" x14ac:dyDescent="0.25">
      <c r="B20" s="121" t="s">
        <v>11</v>
      </c>
      <c r="C20" s="121">
        <v>108</v>
      </c>
    </row>
    <row r="21" spans="2:3" x14ac:dyDescent="0.25">
      <c r="B21" s="121" t="s">
        <v>18</v>
      </c>
      <c r="C21" s="121">
        <v>90</v>
      </c>
    </row>
    <row r="22" spans="2:3" x14ac:dyDescent="0.25">
      <c r="B22" s="121" t="s">
        <v>19</v>
      </c>
      <c r="C22" s="121">
        <v>90</v>
      </c>
    </row>
    <row r="23" spans="2:3" x14ac:dyDescent="0.25">
      <c r="B23" s="121" t="s">
        <v>17</v>
      </c>
      <c r="C23" s="121">
        <v>240</v>
      </c>
    </row>
    <row r="24" spans="2:3" x14ac:dyDescent="0.25">
      <c r="B24" s="121" t="s">
        <v>22</v>
      </c>
      <c r="C24" s="121">
        <v>252</v>
      </c>
    </row>
    <row r="25" spans="2:3" x14ac:dyDescent="0.25">
      <c r="B25" s="121" t="s">
        <v>23</v>
      </c>
      <c r="C25" s="121">
        <v>204</v>
      </c>
    </row>
    <row r="26" spans="2:3" x14ac:dyDescent="0.25">
      <c r="B26" s="121" t="s">
        <v>11</v>
      </c>
      <c r="C26" s="121">
        <v>120</v>
      </c>
    </row>
    <row r="27" spans="2:3" x14ac:dyDescent="0.25">
      <c r="B27" s="121" t="s">
        <v>24</v>
      </c>
      <c r="C27" s="121">
        <v>120</v>
      </c>
    </row>
    <row r="28" spans="2:3" x14ac:dyDescent="0.25">
      <c r="B28" s="121" t="s">
        <v>25</v>
      </c>
      <c r="C28" s="121">
        <v>96</v>
      </c>
    </row>
    <row r="29" spans="2:3" x14ac:dyDescent="0.25">
      <c r="B29" s="121" t="s">
        <v>27</v>
      </c>
      <c r="C29" s="121">
        <v>252</v>
      </c>
    </row>
    <row r="30" spans="2:3" x14ac:dyDescent="0.25">
      <c r="B30" s="121" t="s">
        <v>29</v>
      </c>
      <c r="C30" s="122">
        <v>12</v>
      </c>
    </row>
    <row r="31" spans="2:3" x14ac:dyDescent="0.25">
      <c r="B31" s="121" t="s">
        <v>30</v>
      </c>
      <c r="C31" s="122">
        <v>12</v>
      </c>
    </row>
    <row r="32" spans="2:3" x14ac:dyDescent="0.25">
      <c r="B32" s="121" t="s">
        <v>31</v>
      </c>
      <c r="C32" s="122">
        <v>12</v>
      </c>
    </row>
    <row r="33" spans="2:3" x14ac:dyDescent="0.25">
      <c r="B33" s="121" t="s">
        <v>32</v>
      </c>
      <c r="C33" s="122">
        <v>12</v>
      </c>
    </row>
    <row r="34" spans="2:3" x14ac:dyDescent="0.25">
      <c r="B34" s="121" t="s">
        <v>54</v>
      </c>
      <c r="C34" s="122">
        <v>2160</v>
      </c>
    </row>
    <row r="35" spans="2:3" x14ac:dyDescent="0.25">
      <c r="B35" s="121" t="s">
        <v>55</v>
      </c>
      <c r="C35" s="122">
        <v>2736</v>
      </c>
    </row>
    <row r="36" spans="2:3" x14ac:dyDescent="0.25">
      <c r="B36" s="123" t="s">
        <v>56</v>
      </c>
      <c r="C36" s="124">
        <v>2304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38"/>
  <sheetViews>
    <sheetView workbookViewId="0"/>
  </sheetViews>
  <sheetFormatPr baseColWidth="10" defaultColWidth="12.6640625" defaultRowHeight="15.75" customHeight="1" x14ac:dyDescent="0.25"/>
  <cols>
    <col min="1" max="1" width="30.6640625" customWidth="1"/>
  </cols>
  <sheetData>
    <row r="1" spans="1:3" x14ac:dyDescent="0.25">
      <c r="A1" s="125" t="s">
        <v>57</v>
      </c>
      <c r="B1" s="125">
        <v>3500</v>
      </c>
      <c r="C1" s="125" t="s">
        <v>58</v>
      </c>
    </row>
    <row r="2" spans="1:3" x14ac:dyDescent="0.25">
      <c r="A2" s="126" t="s">
        <v>59</v>
      </c>
      <c r="B2" s="1">
        <f>12*3</f>
        <v>36</v>
      </c>
      <c r="C2" s="1"/>
    </row>
    <row r="3" spans="1:3" x14ac:dyDescent="0.25">
      <c r="A3" s="126" t="s">
        <v>60</v>
      </c>
      <c r="B3" s="1">
        <f>4*12</f>
        <v>48</v>
      </c>
      <c r="C3" s="1"/>
    </row>
    <row r="4" spans="1:3" x14ac:dyDescent="0.25">
      <c r="A4" s="126" t="s">
        <v>61</v>
      </c>
      <c r="C4" s="1">
        <f>4*6*2</f>
        <v>48</v>
      </c>
    </row>
    <row r="5" spans="1:3" x14ac:dyDescent="0.25">
      <c r="A5" s="126" t="s">
        <v>62</v>
      </c>
      <c r="B5" s="1">
        <f>6*10</f>
        <v>60</v>
      </c>
      <c r="C5" s="1"/>
    </row>
    <row r="6" spans="1:3" x14ac:dyDescent="0.25">
      <c r="A6" s="126" t="s">
        <v>63</v>
      </c>
      <c r="B6" s="1">
        <f t="shared" ref="B6:B8" si="0">7*12</f>
        <v>84</v>
      </c>
      <c r="C6" s="1"/>
    </row>
    <row r="7" spans="1:3" x14ac:dyDescent="0.25">
      <c r="A7" s="126" t="s">
        <v>64</v>
      </c>
      <c r="B7" s="1">
        <f t="shared" si="0"/>
        <v>84</v>
      </c>
      <c r="C7" s="1"/>
    </row>
    <row r="8" spans="1:3" x14ac:dyDescent="0.25">
      <c r="A8" s="126" t="s">
        <v>65</v>
      </c>
      <c r="B8" s="1">
        <f t="shared" si="0"/>
        <v>84</v>
      </c>
      <c r="C8" s="1"/>
    </row>
    <row r="9" spans="1:3" x14ac:dyDescent="0.25">
      <c r="A9" s="126" t="s">
        <v>66</v>
      </c>
      <c r="C9" s="1">
        <f t="shared" ref="C9:C11" si="1">6*4*2</f>
        <v>48</v>
      </c>
    </row>
    <row r="10" spans="1:3" x14ac:dyDescent="0.25">
      <c r="A10" s="126" t="s">
        <v>67</v>
      </c>
      <c r="C10" s="1">
        <f t="shared" si="1"/>
        <v>48</v>
      </c>
    </row>
    <row r="11" spans="1:3" x14ac:dyDescent="0.25">
      <c r="A11" s="126" t="s">
        <v>68</v>
      </c>
      <c r="C11" s="1">
        <f t="shared" si="1"/>
        <v>48</v>
      </c>
    </row>
    <row r="12" spans="1:3" x14ac:dyDescent="0.25">
      <c r="A12" s="126" t="s">
        <v>69</v>
      </c>
      <c r="C12" s="1">
        <f>12*2*2</f>
        <v>48</v>
      </c>
    </row>
    <row r="13" spans="1:3" x14ac:dyDescent="0.25">
      <c r="A13" s="126" t="s">
        <v>70</v>
      </c>
      <c r="B13" s="1">
        <f t="shared" ref="B13:B14" si="2">4*12</f>
        <v>48</v>
      </c>
      <c r="C13" s="1"/>
    </row>
    <row r="14" spans="1:3" x14ac:dyDescent="0.25">
      <c r="A14" s="126" t="s">
        <v>71</v>
      </c>
      <c r="B14" s="1">
        <f t="shared" si="2"/>
        <v>48</v>
      </c>
      <c r="C14" s="1"/>
    </row>
    <row r="15" spans="1:3" x14ac:dyDescent="0.25">
      <c r="A15" s="126" t="s">
        <v>72</v>
      </c>
      <c r="B15" s="1">
        <f>3*12</f>
        <v>36</v>
      </c>
      <c r="C15" s="1"/>
    </row>
    <row r="16" spans="1:3" x14ac:dyDescent="0.25">
      <c r="A16" s="126" t="s">
        <v>73</v>
      </c>
      <c r="C16" s="1">
        <f>6*16</f>
        <v>96</v>
      </c>
    </row>
    <row r="17" spans="1:3" x14ac:dyDescent="0.25">
      <c r="A17" s="126" t="s">
        <v>74</v>
      </c>
      <c r="C17" s="119">
        <f>13*6</f>
        <v>78</v>
      </c>
    </row>
    <row r="18" spans="1:3" x14ac:dyDescent="0.25">
      <c r="A18" s="127" t="s">
        <v>75</v>
      </c>
      <c r="B18" s="127">
        <f t="shared" ref="B18:C18" si="3">SUM(B2:B17)</f>
        <v>528</v>
      </c>
      <c r="C18" s="127">
        <f t="shared" si="3"/>
        <v>414</v>
      </c>
    </row>
    <row r="19" spans="1:3" x14ac:dyDescent="0.25">
      <c r="A19" s="127" t="s">
        <v>76</v>
      </c>
      <c r="B19" s="127">
        <f>B18*4</f>
        <v>2112</v>
      </c>
      <c r="C19" s="127"/>
    </row>
    <row r="20" spans="1:3" x14ac:dyDescent="0.25">
      <c r="A20" s="127"/>
      <c r="B20" s="128">
        <f>B19/B1</f>
        <v>0.60342857142857143</v>
      </c>
      <c r="C20" s="127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27" t="s">
        <v>77</v>
      </c>
      <c r="B23" s="127">
        <f>7000*0.8</f>
        <v>5600</v>
      </c>
      <c r="C23" s="127"/>
    </row>
    <row r="24" spans="1:3" x14ac:dyDescent="0.25">
      <c r="A24" s="1"/>
      <c r="B24" s="1"/>
      <c r="C24" s="1"/>
    </row>
    <row r="25" spans="1:3" x14ac:dyDescent="0.25">
      <c r="A25" s="127" t="s">
        <v>78</v>
      </c>
      <c r="B25" s="129">
        <f>B26/3</f>
        <v>466.66666666666669</v>
      </c>
      <c r="C25" s="127">
        <v>500</v>
      </c>
    </row>
    <row r="26" spans="1:3" x14ac:dyDescent="0.25">
      <c r="A26" s="127" t="s">
        <v>79</v>
      </c>
      <c r="B26" s="127">
        <f>B23/4</f>
        <v>1400</v>
      </c>
      <c r="C26" s="127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28"/>
      <c r="C35" s="28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Productos Confirmado SP</vt:lpstr>
      <vt:lpstr>Inventario </vt:lpstr>
      <vt:lpstr>F&amp;W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ALEJANDRO ABREGO</cp:lastModifiedBy>
  <dcterms:modified xsi:type="dcterms:W3CDTF">2025-05-06T14:46:22Z</dcterms:modified>
</cp:coreProperties>
</file>